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9D2BACCA-3240-4A19-9511-C798DC9DF3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Area" localSheetId="0">'1'!$A$1:$M$14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12" i="2"/>
  <c r="H13" i="2"/>
  <c r="J8" i="2"/>
  <c r="K8" i="2"/>
  <c r="K5" i="2"/>
  <c r="K10" i="2"/>
  <c r="J7" i="2"/>
  <c r="J6" i="2"/>
  <c r="J13" i="2"/>
  <c r="K11" i="2"/>
  <c r="J9" i="2"/>
  <c r="J5" i="2"/>
  <c r="H5" i="2" s="1"/>
  <c r="I5" i="2" s="1"/>
  <c r="M5" i="2" s="1"/>
  <c r="K6" i="2"/>
  <c r="K7" i="2"/>
  <c r="K12" i="2"/>
  <c r="K13" i="2"/>
  <c r="I8" i="2" l="1"/>
  <c r="M8" i="2" s="1"/>
  <c r="L8" i="2"/>
  <c r="J10" i="2"/>
  <c r="I10" i="2" s="1"/>
  <c r="M10" i="2" s="1"/>
  <c r="J12" i="2"/>
  <c r="L12" i="2" s="1"/>
  <c r="J11" i="2"/>
  <c r="I11" i="2" s="1"/>
  <c r="M11" i="2" s="1"/>
  <c r="K9" i="2"/>
  <c r="L9" i="2" s="1"/>
  <c r="L5" i="2"/>
  <c r="I13" i="2"/>
  <c r="M13" i="2" s="1"/>
  <c r="I7" i="2"/>
  <c r="M7" i="2" s="1"/>
  <c r="I9" i="2"/>
  <c r="M9" i="2" s="1"/>
  <c r="I6" i="2"/>
  <c r="M6" i="2" s="1"/>
  <c r="L13" i="2"/>
  <c r="I12" i="2" l="1"/>
  <c r="M12" i="2" s="1"/>
  <c r="M14" i="2" s="1"/>
  <c r="L11" i="2"/>
  <c r="L10" i="2"/>
  <c r="L6" i="2"/>
  <c r="L7" i="2"/>
</calcChain>
</file>

<file path=xl/sharedStrings.xml><?xml version="1.0" encoding="utf-8"?>
<sst xmlns="http://schemas.openxmlformats.org/spreadsheetml/2006/main" count="38" uniqueCount="28">
  <si>
    <t>№ п/п</t>
  </si>
  <si>
    <t>Объем</t>
  </si>
  <si>
    <t>Кол-во знач.</t>
  </si>
  <si>
    <t>Сред.квадр.откл. σ=</t>
  </si>
  <si>
    <t xml:space="preserve">Средняя арифметическая цена за единицу     &lt;ц&gt; </t>
  </si>
  <si>
    <t>Округление</t>
  </si>
  <si>
    <t xml:space="preserve">Источник №1 </t>
  </si>
  <si>
    <t>Источник №2</t>
  </si>
  <si>
    <t>Источник №3</t>
  </si>
  <si>
    <t>Наименование товара</t>
  </si>
  <si>
    <t xml:space="preserve">Цена за ед.изм. </t>
  </si>
  <si>
    <t>Ед. изм.</t>
  </si>
  <si>
    <t>Кол-во</t>
  </si>
  <si>
    <t>ОБОСНОВАНИЕ НАЧАЛЬНОЙ(МАКСИМАЛЬНОЙ) ЦЕНЫ</t>
  </si>
  <si>
    <r>
      <t xml:space="preserve">Коэффициент вариации цен V (%)
</t>
    </r>
    <r>
      <rPr>
        <b/>
        <i/>
        <sz val="10"/>
        <color theme="1"/>
        <rFont val="Times New Roman"/>
        <family val="1"/>
        <charset val="204"/>
      </rPr>
      <t>(не должен превышать 33%)</t>
    </r>
  </si>
  <si>
    <t>Начальная товара</t>
  </si>
  <si>
    <t>шт</t>
  </si>
  <si>
    <t>Итого</t>
  </si>
  <si>
    <t>комплект</t>
  </si>
  <si>
    <t>Частотный преобразователь Пч6-400-50-04 УХЛ4 3кВт</t>
  </si>
  <si>
    <t>Частотный преобразователь Пч11-400-50-04 УХЛ4 5,5кВт</t>
  </si>
  <si>
    <t>Частотный преобразователь Пч16-400-50-04 УХЛ4 7,5кВт</t>
  </si>
  <si>
    <t>Частотный преобразователь Пч50-400-50-04 УХЛ4 22кВт</t>
  </si>
  <si>
    <t>Частотный преобразователь Пч90-400-50-04 УХЛ4 45кВт</t>
  </si>
  <si>
    <t>Частотный преобразователь Пч120-400-50-04 УХЛ4 55кВт</t>
  </si>
  <si>
    <t>Частотный преобразователь Пч160-400-50-04 УХЛ4 75кВт</t>
  </si>
  <si>
    <t>Шкаф металлический</t>
  </si>
  <si>
    <t>Датчик давления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</si>
</sst>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#,##0.00_р_."/>
    <numFmt numFmtId="166" formatCode="_-* #,##0.000\ _₽_-;\-* #,##0.000\ _₽_-;_-* &quot;-&quot;??\ _₽_-;_-@_-"/>
    <numFmt numFmtId="167" formatCode="0.0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RotisSansSerif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180F1C"/>
      </left>
      <right style="thin">
        <color rgb="FF180F1C"/>
      </right>
      <top style="thin">
        <color rgb="FF180F1C"/>
      </top>
      <bottom style="thin">
        <color rgb="FF180F1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180F1C"/>
      </left>
      <right style="thin">
        <color rgb="FF180F1C"/>
      </right>
      <top style="thin">
        <color rgb="FF180F1C"/>
      </top>
      <bottom/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2" fontId="4" fillId="0" borderId="0" xfId="0" applyNumberFormat="1" applyFont="1" applyAlignment="1">
      <alignment horizontal="center" vertical="center" wrapText="1"/>
    </xf>
    <xf numFmtId="164" fontId="4" fillId="0" borderId="0" xfId="2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4" fontId="5" fillId="0" borderId="4" xfId="2" applyNumberFormat="1" applyFont="1" applyFill="1" applyBorder="1" applyAlignment="1">
      <alignment horizontal="center" vertical="top" wrapText="1"/>
    </xf>
    <xf numFmtId="4" fontId="4" fillId="0" borderId="0" xfId="2" applyNumberFormat="1" applyFont="1" applyFill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7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right" vertical="top" wrapText="1"/>
    </xf>
    <xf numFmtId="1" fontId="8" fillId="0" borderId="8" xfId="0" applyNumberFormat="1" applyFont="1" applyBorder="1" applyAlignment="1">
      <alignment horizontal="right" vertical="top" shrinkToFit="1"/>
    </xf>
    <xf numFmtId="2" fontId="8" fillId="0" borderId="8" xfId="0" applyNumberFormat="1" applyFont="1" applyBorder="1" applyAlignment="1">
      <alignment horizontal="right" vertical="top" shrinkToFit="1"/>
    </xf>
    <xf numFmtId="2" fontId="8" fillId="0" borderId="9" xfId="0" applyNumberFormat="1" applyFont="1" applyBorder="1" applyAlignment="1">
      <alignment horizontal="right" vertical="top" shrinkToFit="1"/>
    </xf>
    <xf numFmtId="4" fontId="8" fillId="0" borderId="7" xfId="0" applyNumberFormat="1" applyFont="1" applyBorder="1" applyAlignment="1">
      <alignment horizontal="center" vertical="top" shrinkToFit="1"/>
    </xf>
    <xf numFmtId="166" fontId="8" fillId="0" borderId="1" xfId="2" applyNumberFormat="1" applyFont="1" applyFill="1" applyBorder="1" applyAlignment="1">
      <alignment horizontal="center" vertical="center" wrapText="1"/>
    </xf>
    <xf numFmtId="164" fontId="9" fillId="0" borderId="1" xfId="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2" fontId="8" fillId="2" borderId="8" xfId="0" applyNumberFormat="1" applyFont="1" applyFill="1" applyBorder="1" applyAlignment="1">
      <alignment horizontal="right" vertical="top" shrinkToFit="1"/>
    </xf>
    <xf numFmtId="2" fontId="8" fillId="2" borderId="9" xfId="0" applyNumberFormat="1" applyFont="1" applyFill="1" applyBorder="1" applyAlignment="1">
      <alignment horizontal="right" vertical="top" shrinkToFit="1"/>
    </xf>
    <xf numFmtId="4" fontId="8" fillId="2" borderId="7" xfId="0" applyNumberFormat="1" applyFont="1" applyFill="1" applyBorder="1" applyAlignment="1">
      <alignment horizontal="center" vertical="top" shrinkToFit="1"/>
    </xf>
    <xf numFmtId="4" fontId="7" fillId="2" borderId="7" xfId="0" applyNumberFormat="1" applyFont="1" applyFill="1" applyBorder="1" applyAlignment="1">
      <alignment horizontal="center" vertical="top" wrapText="1"/>
    </xf>
    <xf numFmtId="167" fontId="9" fillId="0" borderId="4" xfId="0" applyNumberFormat="1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right" vertical="top" wrapText="1"/>
    </xf>
    <xf numFmtId="1" fontId="8" fillId="0" borderId="11" xfId="0" applyNumberFormat="1" applyFont="1" applyBorder="1" applyAlignment="1">
      <alignment horizontal="right" vertical="top" shrinkToFit="1"/>
    </xf>
    <xf numFmtId="2" fontId="8" fillId="2" borderId="11" xfId="0" applyNumberFormat="1" applyFont="1" applyFill="1" applyBorder="1" applyAlignment="1">
      <alignment horizontal="right" vertical="top" shrinkToFit="1"/>
    </xf>
    <xf numFmtId="2" fontId="8" fillId="2" borderId="12" xfId="0" applyNumberFormat="1" applyFont="1" applyFill="1" applyBorder="1" applyAlignment="1">
      <alignment horizontal="right" vertical="top" shrinkToFit="1"/>
    </xf>
    <xf numFmtId="4" fontId="8" fillId="2" borderId="13" xfId="0" applyNumberFormat="1" applyFont="1" applyFill="1" applyBorder="1" applyAlignment="1">
      <alignment horizontal="center" vertical="top" shrinkToFit="1"/>
    </xf>
    <xf numFmtId="166" fontId="8" fillId="0" borderId="4" xfId="2" applyNumberFormat="1" applyFont="1" applyFill="1" applyBorder="1" applyAlignment="1">
      <alignment horizontal="center" vertical="center" wrapText="1"/>
    </xf>
    <xf numFmtId="164" fontId="9" fillId="0" borderId="4" xfId="2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top" wrapText="1"/>
    </xf>
    <xf numFmtId="165" fontId="11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1" xfId="2" applyFont="1" applyFill="1" applyBorder="1" applyAlignment="1">
      <alignment horizontal="center" vertical="center" wrapText="1"/>
    </xf>
    <xf numFmtId="164" fontId="5" fillId="0" borderId="4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</cellXfs>
  <cellStyles count="4">
    <cellStyle name="Обычный" xfId="0" builtinId="0"/>
    <cellStyle name="Обычный 11" xfId="3" xr:uid="{00000000-0005-0000-0000-000001000000}"/>
    <cellStyle name="Обычный 2" xfId="1" xr:uid="{00000000-0005-0000-0000-000002000000}"/>
    <cellStyle name="Финансовый" xfId="2" builtinId="3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167216</xdr:colOff>
      <xdr:row>3</xdr:row>
      <xdr:rowOff>458258</xdr:rowOff>
    </xdr:from>
    <xdr:to>
      <xdr:col>11</xdr:col>
      <xdr:colOff>1460499</xdr:colOff>
      <xdr:row>3</xdr:row>
      <xdr:rowOff>877730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DEF35B-AA22-4DA6-94A5-3C021DFFA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0883" y="4564591"/>
          <a:ext cx="1293283" cy="419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B8991-AB0D-4348-87DB-E61091585CDA}">
  <sheetPr>
    <pageSetUpPr fitToPage="1"/>
  </sheetPr>
  <dimension ref="A1:O14"/>
  <sheetViews>
    <sheetView tabSelected="1" view="pageBreakPreview" zoomScaleNormal="175" zoomScaleSheetLayoutView="100" workbookViewId="0">
      <selection activeCell="J8" sqref="J8"/>
    </sheetView>
  </sheetViews>
  <sheetFormatPr defaultColWidth="9.140625" defaultRowHeight="12.75"/>
  <cols>
    <col min="1" max="1" width="4.85546875" style="1" customWidth="1"/>
    <col min="2" max="2" width="52.42578125" style="17" customWidth="1"/>
    <col min="3" max="3" width="11.140625" style="1" customWidth="1"/>
    <col min="4" max="4" width="7.7109375" style="7" customWidth="1"/>
    <col min="5" max="7" width="13.42578125" style="14" customWidth="1"/>
    <col min="8" max="8" width="16.7109375" style="8" customWidth="1"/>
    <col min="9" max="9" width="16.140625" style="9" customWidth="1"/>
    <col min="10" max="10" width="7.28515625" style="10" customWidth="1"/>
    <col min="11" max="11" width="16.28515625" style="8" customWidth="1"/>
    <col min="12" max="12" width="24.85546875" style="8" customWidth="1"/>
    <col min="13" max="13" width="17" style="11" customWidth="1"/>
    <col min="14" max="14" width="9.5703125" style="1" bestFit="1" customWidth="1"/>
    <col min="15" max="15" width="14.42578125" style="1" customWidth="1"/>
    <col min="16" max="16384" width="9.140625" style="1"/>
  </cols>
  <sheetData>
    <row r="1" spans="1:15">
      <c r="A1" s="51" t="s">
        <v>13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5" s="2" customFormat="1">
      <c r="A3" s="53" t="s">
        <v>0</v>
      </c>
      <c r="B3" s="15"/>
      <c r="C3" s="55" t="s">
        <v>1</v>
      </c>
      <c r="D3" s="56"/>
      <c r="E3" s="12" t="s">
        <v>6</v>
      </c>
      <c r="F3" s="12" t="s">
        <v>7</v>
      </c>
      <c r="G3" s="12" t="s">
        <v>8</v>
      </c>
      <c r="H3" s="45" t="s">
        <v>4</v>
      </c>
      <c r="I3" s="57" t="s">
        <v>5</v>
      </c>
      <c r="J3" s="53" t="s">
        <v>2</v>
      </c>
      <c r="K3" s="45" t="s">
        <v>3</v>
      </c>
      <c r="L3" s="47" t="s">
        <v>14</v>
      </c>
      <c r="M3" s="49" t="s">
        <v>15</v>
      </c>
    </row>
    <row r="4" spans="1:15" s="4" customFormat="1" ht="77.25" customHeight="1">
      <c r="A4" s="54"/>
      <c r="B4" s="16" t="s">
        <v>9</v>
      </c>
      <c r="C4" s="3" t="s">
        <v>11</v>
      </c>
      <c r="D4" s="3" t="s">
        <v>12</v>
      </c>
      <c r="E4" s="13" t="s">
        <v>10</v>
      </c>
      <c r="F4" s="13" t="s">
        <v>10</v>
      </c>
      <c r="G4" s="13" t="s">
        <v>10</v>
      </c>
      <c r="H4" s="46"/>
      <c r="I4" s="58"/>
      <c r="J4" s="54"/>
      <c r="K4" s="46"/>
      <c r="L4" s="48"/>
      <c r="M4" s="50"/>
    </row>
    <row r="5" spans="1:15" s="2" customFormat="1" ht="33.75" customHeight="1">
      <c r="A5" s="5">
        <v>1</v>
      </c>
      <c r="B5" s="60" t="s">
        <v>19</v>
      </c>
      <c r="C5" s="19" t="s">
        <v>16</v>
      </c>
      <c r="D5" s="20">
        <v>1</v>
      </c>
      <c r="E5" s="21">
        <v>26000</v>
      </c>
      <c r="F5" s="22">
        <v>30000</v>
      </c>
      <c r="G5" s="23">
        <v>20000</v>
      </c>
      <c r="H5" s="24">
        <f t="shared" ref="H5:H13" si="0">(E5+F5+G5)/J5</f>
        <v>25333.333333333332</v>
      </c>
      <c r="I5" s="25">
        <f>ROUND(H5,2)</f>
        <v>25333.33</v>
      </c>
      <c r="J5" s="26">
        <f t="shared" ref="J5:J13" si="1">COUNT(E5:G5)</f>
        <v>3</v>
      </c>
      <c r="K5" s="27">
        <f>STDEV(E5,F5,G5)</f>
        <v>5033.2229568471703</v>
      </c>
      <c r="L5" s="27">
        <f>K5/H5*100</f>
        <v>19.867985355975673</v>
      </c>
      <c r="M5" s="28">
        <f>I5*D5</f>
        <v>25333.33</v>
      </c>
      <c r="N5" s="6"/>
      <c r="O5" s="6"/>
    </row>
    <row r="6" spans="1:15" s="2" customFormat="1" ht="15.75">
      <c r="A6" s="59">
        <v>2</v>
      </c>
      <c r="B6" t="s">
        <v>20</v>
      </c>
      <c r="C6" s="19" t="s">
        <v>16</v>
      </c>
      <c r="D6" s="20">
        <v>1</v>
      </c>
      <c r="E6" s="21">
        <v>37000</v>
      </c>
      <c r="F6" s="22">
        <v>40000</v>
      </c>
      <c r="G6" s="23">
        <v>30000</v>
      </c>
      <c r="H6" s="24">
        <f t="shared" si="0"/>
        <v>35666.666666666664</v>
      </c>
      <c r="I6" s="25">
        <f t="shared" ref="I6:I13" si="2">ROUND(H6,2)</f>
        <v>35666.67</v>
      </c>
      <c r="J6" s="26">
        <f t="shared" si="1"/>
        <v>3</v>
      </c>
      <c r="K6" s="27">
        <f t="shared" ref="K6:K13" si="3">STDEV(E6,F6,G6)</f>
        <v>5131.6014394468766</v>
      </c>
      <c r="L6" s="27">
        <f t="shared" ref="L6:L13" si="4">K6/H6*100</f>
        <v>14.387667587234235</v>
      </c>
      <c r="M6" s="28">
        <f t="shared" ref="M6:M13" si="5">I6*D6</f>
        <v>35666.67</v>
      </c>
      <c r="N6" s="6"/>
      <c r="O6" s="6"/>
    </row>
    <row r="7" spans="1:15" ht="31.5">
      <c r="A7" s="5">
        <v>3</v>
      </c>
      <c r="B7" s="18" t="s">
        <v>21</v>
      </c>
      <c r="C7" s="19" t="s">
        <v>16</v>
      </c>
      <c r="D7" s="20">
        <v>1</v>
      </c>
      <c r="E7" s="29">
        <v>45000</v>
      </c>
      <c r="F7" s="30">
        <v>50000</v>
      </c>
      <c r="G7" s="31">
        <v>40000</v>
      </c>
      <c r="H7" s="24">
        <f t="shared" si="0"/>
        <v>45000</v>
      </c>
      <c r="I7" s="25">
        <f t="shared" si="2"/>
        <v>45000</v>
      </c>
      <c r="J7" s="26">
        <f t="shared" si="1"/>
        <v>3</v>
      </c>
      <c r="K7" s="27">
        <f t="shared" si="3"/>
        <v>5000</v>
      </c>
      <c r="L7" s="27">
        <f t="shared" si="4"/>
        <v>11.111111111111111</v>
      </c>
      <c r="M7" s="28">
        <f t="shared" si="5"/>
        <v>45000</v>
      </c>
      <c r="O7" s="6"/>
    </row>
    <row r="8" spans="1:15" ht="31.5">
      <c r="A8" s="5">
        <v>4</v>
      </c>
      <c r="B8" s="18" t="s">
        <v>22</v>
      </c>
      <c r="C8" s="19" t="s">
        <v>16</v>
      </c>
      <c r="D8" s="20">
        <v>4</v>
      </c>
      <c r="E8" s="29">
        <v>75000</v>
      </c>
      <c r="F8" s="30">
        <v>80000</v>
      </c>
      <c r="G8" s="31">
        <v>70000</v>
      </c>
      <c r="H8" s="24">
        <f t="shared" si="0"/>
        <v>75000</v>
      </c>
      <c r="I8" s="25">
        <f t="shared" ref="I8" si="6">ROUND(H8,2)</f>
        <v>75000</v>
      </c>
      <c r="J8" s="26">
        <f t="shared" ref="J8" si="7">COUNT(E8:G8)</f>
        <v>3</v>
      </c>
      <c r="K8" s="27">
        <f t="shared" ref="K8" si="8">STDEV(E8,F8,G8)</f>
        <v>5000</v>
      </c>
      <c r="L8" s="27">
        <f t="shared" ref="L8" si="9">K8/H8*100</f>
        <v>6.666666666666667</v>
      </c>
      <c r="M8" s="28">
        <f t="shared" ref="M8" si="10">I8*D8</f>
        <v>300000</v>
      </c>
      <c r="O8" s="6"/>
    </row>
    <row r="9" spans="1:15" ht="31.5">
      <c r="A9" s="5">
        <v>5</v>
      </c>
      <c r="B9" s="18" t="s">
        <v>23</v>
      </c>
      <c r="C9" s="19" t="s">
        <v>16</v>
      </c>
      <c r="D9" s="20">
        <v>6</v>
      </c>
      <c r="E9" s="29">
        <v>180000</v>
      </c>
      <c r="F9" s="30">
        <v>170000</v>
      </c>
      <c r="G9" s="32">
        <v>150000</v>
      </c>
      <c r="H9" s="24">
        <f t="shared" si="0"/>
        <v>166666.66666666666</v>
      </c>
      <c r="I9" s="25">
        <f t="shared" si="2"/>
        <v>166666.67000000001</v>
      </c>
      <c r="J9" s="26">
        <f t="shared" si="1"/>
        <v>3</v>
      </c>
      <c r="K9" s="27">
        <f t="shared" si="3"/>
        <v>15275.252316519465</v>
      </c>
      <c r="L9" s="27">
        <f t="shared" si="4"/>
        <v>9.1651513899116797</v>
      </c>
      <c r="M9" s="28">
        <f t="shared" si="5"/>
        <v>1000000.02</v>
      </c>
      <c r="O9" s="6"/>
    </row>
    <row r="10" spans="1:15" ht="37.5" customHeight="1">
      <c r="A10" s="5">
        <v>6</v>
      </c>
      <c r="B10" s="18" t="s">
        <v>24</v>
      </c>
      <c r="C10" s="19" t="s">
        <v>16</v>
      </c>
      <c r="D10" s="20">
        <v>2</v>
      </c>
      <c r="E10" s="29">
        <v>200000</v>
      </c>
      <c r="F10" s="30">
        <v>200000</v>
      </c>
      <c r="G10" s="31">
        <v>180000</v>
      </c>
      <c r="H10" s="24">
        <f t="shared" si="0"/>
        <v>193333.33333333334</v>
      </c>
      <c r="I10" s="25">
        <f t="shared" si="2"/>
        <v>193333.33</v>
      </c>
      <c r="J10" s="26">
        <f t="shared" si="1"/>
        <v>3</v>
      </c>
      <c r="K10" s="27">
        <f t="shared" si="3"/>
        <v>11547.005383792515</v>
      </c>
      <c r="L10" s="27">
        <f t="shared" si="4"/>
        <v>5.972588991616818</v>
      </c>
      <c r="M10" s="28">
        <f t="shared" si="5"/>
        <v>386666.66</v>
      </c>
      <c r="O10" s="6"/>
    </row>
    <row r="11" spans="1:15" ht="33.75" customHeight="1">
      <c r="A11" s="5">
        <v>7</v>
      </c>
      <c r="B11" s="18" t="s">
        <v>25</v>
      </c>
      <c r="C11" s="19" t="s">
        <v>16</v>
      </c>
      <c r="D11" s="20">
        <v>4</v>
      </c>
      <c r="E11" s="29">
        <v>250000</v>
      </c>
      <c r="F11" s="30">
        <v>220000</v>
      </c>
      <c r="G11" s="32">
        <v>200000</v>
      </c>
      <c r="H11" s="24">
        <f t="shared" si="0"/>
        <v>223333.33333333334</v>
      </c>
      <c r="I11" s="25">
        <f t="shared" si="2"/>
        <v>223333.33</v>
      </c>
      <c r="J11" s="26">
        <f t="shared" si="1"/>
        <v>3</v>
      </c>
      <c r="K11" s="27">
        <f t="shared" si="3"/>
        <v>25166.11478423583</v>
      </c>
      <c r="L11" s="27">
        <f t="shared" si="4"/>
        <v>11.268409604881715</v>
      </c>
      <c r="M11" s="28">
        <f t="shared" si="5"/>
        <v>893333.32</v>
      </c>
      <c r="O11" s="6"/>
    </row>
    <row r="12" spans="1:15" ht="15.75">
      <c r="A12" s="5">
        <v>8</v>
      </c>
      <c r="B12" s="18" t="s">
        <v>26</v>
      </c>
      <c r="C12" s="19" t="s">
        <v>16</v>
      </c>
      <c r="D12" s="20">
        <v>19</v>
      </c>
      <c r="E12" s="29">
        <v>10000</v>
      </c>
      <c r="F12" s="30">
        <v>10000</v>
      </c>
      <c r="G12" s="31">
        <v>10000</v>
      </c>
      <c r="H12" s="24">
        <f t="shared" si="0"/>
        <v>10000</v>
      </c>
      <c r="I12" s="25">
        <f t="shared" si="2"/>
        <v>10000</v>
      </c>
      <c r="J12" s="26">
        <f t="shared" si="1"/>
        <v>3</v>
      </c>
      <c r="K12" s="27">
        <f t="shared" si="3"/>
        <v>0</v>
      </c>
      <c r="L12" s="27">
        <f t="shared" si="4"/>
        <v>0</v>
      </c>
      <c r="M12" s="28">
        <f t="shared" si="5"/>
        <v>190000</v>
      </c>
      <c r="O12" s="6"/>
    </row>
    <row r="13" spans="1:15" ht="15.75" customHeight="1">
      <c r="A13" s="5">
        <v>9</v>
      </c>
      <c r="B13" s="18" t="s">
        <v>27</v>
      </c>
      <c r="C13" s="19" t="s">
        <v>16</v>
      </c>
      <c r="D13" s="20">
        <v>19</v>
      </c>
      <c r="E13" s="29">
        <v>15000</v>
      </c>
      <c r="F13" s="30">
        <v>12000</v>
      </c>
      <c r="G13" s="31">
        <v>10000</v>
      </c>
      <c r="H13" s="24">
        <f t="shared" si="0"/>
        <v>12333.333333333334</v>
      </c>
      <c r="I13" s="25">
        <f t="shared" si="2"/>
        <v>12333.33</v>
      </c>
      <c r="J13" s="26">
        <f t="shared" si="1"/>
        <v>3</v>
      </c>
      <c r="K13" s="27">
        <f t="shared" si="3"/>
        <v>2516.6114784235851</v>
      </c>
      <c r="L13" s="27">
        <f t="shared" si="4"/>
        <v>20.404957933164201</v>
      </c>
      <c r="M13" s="28">
        <f t="shared" si="5"/>
        <v>234333.27</v>
      </c>
      <c r="O13" s="6"/>
    </row>
    <row r="14" spans="1:15" ht="15.75">
      <c r="A14" s="34"/>
      <c r="B14" s="43" t="s">
        <v>17</v>
      </c>
      <c r="C14" s="35" t="s">
        <v>18</v>
      </c>
      <c r="D14" s="36"/>
      <c r="E14" s="37"/>
      <c r="F14" s="38"/>
      <c r="G14" s="39"/>
      <c r="H14" s="40"/>
      <c r="I14" s="41"/>
      <c r="J14" s="42"/>
      <c r="K14" s="33"/>
      <c r="L14" s="33"/>
      <c r="M14" s="44">
        <f>M5+M6+M7+M8+M9+M10+M11+M12+M13</f>
        <v>3110333.27</v>
      </c>
      <c r="O14" s="6"/>
    </row>
  </sheetData>
  <mergeCells count="9">
    <mergeCell ref="K3:K4"/>
    <mergeCell ref="L3:L4"/>
    <mergeCell ref="M3:M4"/>
    <mergeCell ref="A1:M2"/>
    <mergeCell ref="A3:A4"/>
    <mergeCell ref="C3:D3"/>
    <mergeCell ref="H3:H4"/>
    <mergeCell ref="I3:I4"/>
    <mergeCell ref="J3:J4"/>
  </mergeCells>
  <pageMargins left="1" right="1" top="1" bottom="1" header="0.5" footer="0.5"/>
  <pageSetup paperSize="9" scale="57" fitToHeight="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2025-06-20T07:38:32Z</dcterms:modified>
</cp:coreProperties>
</file>